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яс_9" sheetId="1" r:id="rId1"/>
  </sheets>
  <definedNames/>
  <calcPr fullCalcOnLoad="1"/>
</workbook>
</file>

<file path=xl/sharedStrings.xml><?xml version="1.0" encoding="utf-8"?>
<sst xmlns="http://schemas.openxmlformats.org/spreadsheetml/2006/main" count="103" uniqueCount="101">
  <si>
    <t>ЗАТВЕРДЖЕНО
 Наказ Міністерства фінансів України 28.01.2002 року № 57
(у редакції наказу Міністерства фінансів України від 26.11.2012 № 1220)</t>
  </si>
  <si>
    <t>Затверджений у сумі: П'ять мільйонів дев'ятсот тридцять сім тисяч чотириста тридцять вісім грн. 00 коп. (5937438 грн. 00 коп.)</t>
  </si>
  <si>
    <t>(сума словами і цифрами)</t>
  </si>
  <si>
    <t>Начальник відділу освіти</t>
  </si>
  <si>
    <t>(посада)</t>
  </si>
  <si>
    <t xml:space="preserve">                                                           І.І.Гомонко</t>
  </si>
  <si>
    <t>(підпис)             (ініціали і прізвище)</t>
  </si>
  <si>
    <t>(число, місяць, рік)       М.П.</t>
  </si>
  <si>
    <t>ПЛАН АСИГНУВАНЬ (ЗА ВИНЯТКОМ НАДАННЯ КРЕДИТІВ З БЮДЖЕТУ) ЗАГАЛЬНОГО ФОНДУ БЮДЖЕТУ</t>
  </si>
  <si>
    <t>на 2019 рік</t>
  </si>
  <si>
    <t xml:space="preserve">  02144482 - Відділ освіти Червоноградської міської ради</t>
  </si>
  <si>
    <t>(Код за ЄДРПОУ та найменування бюджетної установи)</t>
  </si>
  <si>
    <t>м.Червоноград Львівська область</t>
  </si>
  <si>
    <t>(найменування міста, району, області)</t>
  </si>
  <si>
    <t>Вид бюджету: Міський бюджет м.Червонограда</t>
  </si>
  <si>
    <t>код та назва відомчої класифікації видатків та кредитування бюджету</t>
  </si>
  <si>
    <t>06 Відділ освіти Червоноградської  міської  ради</t>
  </si>
  <si>
    <t>код та назва програмної класифікації видатків та кредитування державного бюджету</t>
  </si>
  <si>
    <t>Я/с №9 - 0611010 Надання дошкільної освiти</t>
  </si>
  <si>
    <t>(грн.)</t>
  </si>
  <si>
    <t>Найменування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</si>
  <si>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</si>
  <si>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</si>
  <si>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</si>
  <si>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</si>
  <si>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</si>
  <si>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</si>
  <si>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</si>
  <si>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</si>
  <si>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</si>
  <si>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</si>
  <si>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</si>
  <si>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</si>
  <si>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</si>
  <si>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</si>
  <si>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</si>
  <si>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</si>
  <si>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</si>
  <si>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</si>
  <si>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</si>
  <si>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</si>
  <si>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</si>
  <si>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</si>
  <si>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</si>
  <si>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</si>
  <si>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</si>
  <si>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</si>
  <si>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</si>
  <si>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</si>
  <si>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</si>
  <si>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</si>
  <si>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</si>
  <si>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</si>
  <si>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</si>
  <si>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</si>
  <si>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</si>
  <si>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</si>
  <si>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</si>
  <si>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</si>
  <si>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</si>
  <si>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</si>
  <si>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</si>
  <si>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</si>
  <si>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</si>
  <si>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</si>
  <si>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</si>
  <si>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</si>
  <si>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</si>
  <si>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</si>
  <si>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</si>
  <si>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</si>
  <si>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</si>
  <si>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</si>
  <si>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</si>
  <si>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</si>
  <si>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</si>
  <si>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</si>
  <si>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</si>
  <si>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</si>
  <si>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</si>
  <si>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</si>
  <si>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</si>
  <si>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</si>
  <si>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</si>
  <si>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</si>
  <si>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</si>
  <si>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</si>
  <si>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</si>
  <si>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</si>
  <si>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</si>
  <si>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Усього</t>
  </si>
  <si>
    <t>Керівник</t>
  </si>
  <si>
    <t>Н.В.Мастикаш</t>
  </si>
  <si>
    <t>(підпис)</t>
  </si>
  <si>
    <t>(ініціали і прізвище)</t>
  </si>
  <si>
    <t>Керівник бухгалтерської служби / начальник планово-фінансового підрозділу</t>
  </si>
  <si>
    <t>М.М.Грушевська</t>
  </si>
  <si>
    <t>М.П.**</t>
  </si>
  <si>
    <t>(число, місяць, рік)</t>
  </si>
  <si>
    <t xml:space="preserve">    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</si>
  <si>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методу)¹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</si>
</sst>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 vertical="center"/>
    </xf>
    <xf numFmtId="4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workbookViewId="0" topLeftCell="A1">
      <selection activeCell="A20" sqref="A20:D20"/>
    </sheetView>
  </sheetViews>
  <sheetFormatPr defaultColWidth="9.00390625" defaultRowHeight="12.75"/>
  <cols>
    <col min="1" max="1" width="41.75390625" style="0" customWidth="1"/>
    <col min="2" max="2" width="6.25390625" style="0" customWidth="1"/>
    <col min="3" max="10" width="11.75390625" style="0" bestFit="1" customWidth="1"/>
    <col min="11" max="11" width="11.75390625" style="0" customWidth="1"/>
    <col min="12" max="14" width="11.75390625" style="0" bestFit="1" customWidth="1"/>
    <col min="15" max="15" width="12.625" style="0" customWidth="1"/>
  </cols>
  <sheetData>
    <row r="1" spans="9:15" ht="31.5" customHeight="1">
      <c r="I1" s="1" t="s">
        <v>0</v>
      </c>
      <c r="J1" s="2"/>
      <c r="K1" s="2"/>
      <c r="L1" s="2"/>
      <c r="M1" s="2"/>
      <c r="N1" s="2"/>
      <c r="O1" s="2"/>
    </row>
    <row r="2" ht="12.75">
      <c r="O2" s="3" t="s">
        <v>1</v>
      </c>
    </row>
    <row r="3" spans="10:15" ht="12.75" customHeight="1">
      <c r="J3" s="4" t="s">
        <v>2</v>
      </c>
      <c r="K3" s="5"/>
      <c r="L3" s="5"/>
      <c r="M3" s="5"/>
      <c r="N3" s="5"/>
      <c r="O3" s="5"/>
    </row>
    <row r="4" spans="10:15" ht="12.75">
      <c r="J4" s="6" t="s">
        <v>3</v>
      </c>
      <c r="K4" s="6"/>
      <c r="L4" s="6"/>
      <c r="M4" s="6"/>
      <c r="N4" s="6"/>
      <c r="O4" s="6"/>
    </row>
    <row r="5" spans="10:15" ht="12.75" customHeight="1">
      <c r="J5" s="7" t="s">
        <v>4</v>
      </c>
      <c r="K5" s="8"/>
      <c r="L5" s="8"/>
      <c r="M5" s="8"/>
      <c r="N5" s="8"/>
      <c r="O5" s="8"/>
    </row>
    <row r="6" spans="10:15" ht="12.75">
      <c r="J6" s="9" t="s">
        <v>5</v>
      </c>
      <c r="K6" s="9"/>
      <c r="L6" s="9"/>
      <c r="M6" s="9"/>
      <c r="N6" s="9"/>
      <c r="O6" s="9"/>
    </row>
    <row r="7" spans="10:15" ht="12.75" customHeight="1">
      <c r="J7" s="7" t="s">
        <v>6</v>
      </c>
      <c r="K7" s="8"/>
      <c r="L7" s="8"/>
      <c r="M7" s="8"/>
      <c r="N7" s="8"/>
      <c r="O7" s="8"/>
    </row>
    <row r="8" spans="10:15" ht="12.75">
      <c r="J8" s="10">
        <v>43476</v>
      </c>
      <c r="K8" s="10"/>
      <c r="L8" s="10"/>
      <c r="M8" s="10"/>
      <c r="N8" s="10"/>
      <c r="O8" s="10"/>
    </row>
    <row r="9" ht="12.75">
      <c r="K9" s="11" t="s">
        <v>7</v>
      </c>
    </row>
    <row r="10" spans="1:15" ht="15.75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12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.75">
      <c r="A12" s="12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4"/>
      <c r="B14" s="14"/>
      <c r="C14" s="15" t="s">
        <v>11</v>
      </c>
      <c r="D14" s="15"/>
      <c r="E14" s="15"/>
      <c r="F14" s="15"/>
      <c r="G14" s="15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14"/>
      <c r="B16" s="14"/>
      <c r="C16" s="15" t="s">
        <v>13</v>
      </c>
      <c r="D16" s="15"/>
      <c r="E16" s="15"/>
      <c r="F16" s="15"/>
      <c r="G16" s="15"/>
      <c r="H16" s="14"/>
      <c r="I16" s="14"/>
      <c r="J16" s="14"/>
      <c r="K16" s="14"/>
      <c r="L16" s="14"/>
      <c r="M16" s="14"/>
      <c r="N16" s="14"/>
      <c r="O16" s="14"/>
    </row>
    <row r="17" spans="1:15" ht="25.5">
      <c r="A17" s="1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6.25" customHeight="1">
      <c r="A18" s="16" t="s">
        <v>15</v>
      </c>
      <c r="B18" s="16"/>
      <c r="C18" s="16"/>
      <c r="D18" s="16"/>
      <c r="E18" s="17" t="s">
        <v>16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26.25" customHeight="1">
      <c r="A19" s="16" t="s">
        <v>17</v>
      </c>
      <c r="B19" s="16"/>
      <c r="C19" s="16"/>
      <c r="D19" s="1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44.25" customHeight="1">
      <c r="A20" s="19" t="s">
        <v>100</v>
      </c>
      <c r="B20" s="16"/>
      <c r="C20" s="16"/>
      <c r="D20" s="16"/>
      <c r="E20" s="20" t="s">
        <v>18</v>
      </c>
      <c r="F20" s="20"/>
      <c r="G20" s="20"/>
      <c r="H20" s="20"/>
      <c r="I20" s="20"/>
      <c r="J20" s="20"/>
      <c r="K20" s="20"/>
      <c r="L20" s="20"/>
      <c r="M20" s="20"/>
      <c r="N20" s="20"/>
      <c r="O20" s="21" t="s">
        <v>19</v>
      </c>
    </row>
    <row r="21" spans="1:15" ht="25.5">
      <c r="A21" s="22" t="s">
        <v>20</v>
      </c>
      <c r="B21" s="22" t="s">
        <v>21</v>
      </c>
      <c r="C21" s="22" t="s">
        <v>22</v>
      </c>
      <c r="D21" s="22" t="s">
        <v>23</v>
      </c>
      <c r="E21" s="22" t="s">
        <v>24</v>
      </c>
      <c r="F21" s="22" t="s">
        <v>25</v>
      </c>
      <c r="G21" s="22" t="s">
        <v>26</v>
      </c>
      <c r="H21" s="22" t="s">
        <v>27</v>
      </c>
      <c r="I21" s="22" t="s">
        <v>28</v>
      </c>
      <c r="J21" s="22" t="s">
        <v>29</v>
      </c>
      <c r="K21" s="22" t="s">
        <v>30</v>
      </c>
      <c r="L21" s="22" t="s">
        <v>31</v>
      </c>
      <c r="M21" s="22" t="s">
        <v>32</v>
      </c>
      <c r="N21" s="22" t="s">
        <v>33</v>
      </c>
      <c r="O21" s="22" t="s">
        <v>34</v>
      </c>
    </row>
    <row r="22" spans="1:15" ht="12.75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10</v>
      </c>
      <c r="K22" s="23">
        <v>11</v>
      </c>
      <c r="L22" s="23">
        <v>12</v>
      </c>
      <c r="M22" s="23">
        <v>13</v>
      </c>
      <c r="N22" s="23">
        <v>14</v>
      </c>
      <c r="O22" s="23">
        <v>15</v>
      </c>
    </row>
    <row r="23" spans="1:15" ht="12.75">
      <c r="A23" s="24" t="s">
        <v>35</v>
      </c>
      <c r="B23" s="25">
        <v>2000</v>
      </c>
      <c r="C23" s="26">
        <f aca="true" t="shared" si="0" ref="C23:N23">C25+C28+C29+C57</f>
        <v>534365</v>
      </c>
      <c r="D23" s="26">
        <f t="shared" si="0"/>
        <v>534222</v>
      </c>
      <c r="E23" s="26">
        <f t="shared" si="0"/>
        <v>552203</v>
      </c>
      <c r="F23" s="26">
        <f t="shared" si="0"/>
        <v>536526</v>
      </c>
      <c r="G23" s="26">
        <f t="shared" si="0"/>
        <v>645371</v>
      </c>
      <c r="H23" s="26">
        <f t="shared" si="0"/>
        <v>450240</v>
      </c>
      <c r="I23" s="26">
        <f t="shared" si="0"/>
        <v>436594</v>
      </c>
      <c r="J23" s="26">
        <f t="shared" si="0"/>
        <v>278148</v>
      </c>
      <c r="K23" s="26">
        <f t="shared" si="0"/>
        <v>405664</v>
      </c>
      <c r="L23" s="26">
        <f t="shared" si="0"/>
        <v>540763</v>
      </c>
      <c r="M23" s="26">
        <f t="shared" si="0"/>
        <v>484404</v>
      </c>
      <c r="N23" s="26">
        <f t="shared" si="0"/>
        <v>538938</v>
      </c>
      <c r="O23" s="26">
        <f aca="true" t="shared" si="1" ref="O23:O54">SUM(C23:N23)</f>
        <v>5937438</v>
      </c>
    </row>
    <row r="24" spans="1:15" ht="12.75" customHeight="1">
      <c r="A24" s="24" t="s">
        <v>36</v>
      </c>
      <c r="B24" s="25">
        <v>2100</v>
      </c>
      <c r="C24" s="26">
        <f aca="true" t="shared" si="2" ref="C24:N24">C25+C28</f>
        <v>374900</v>
      </c>
      <c r="D24" s="26">
        <f t="shared" si="2"/>
        <v>374900</v>
      </c>
      <c r="E24" s="26">
        <f t="shared" si="2"/>
        <v>374900</v>
      </c>
      <c r="F24" s="26">
        <f t="shared" si="2"/>
        <v>374900</v>
      </c>
      <c r="G24" s="26">
        <f t="shared" si="2"/>
        <v>483700</v>
      </c>
      <c r="H24" s="26">
        <f t="shared" si="2"/>
        <v>396500</v>
      </c>
      <c r="I24" s="26">
        <f t="shared" si="2"/>
        <v>387000</v>
      </c>
      <c r="J24" s="26">
        <f t="shared" si="2"/>
        <v>229800</v>
      </c>
      <c r="K24" s="26">
        <f t="shared" si="2"/>
        <v>338700</v>
      </c>
      <c r="L24" s="26">
        <f t="shared" si="2"/>
        <v>423300</v>
      </c>
      <c r="M24" s="26">
        <f t="shared" si="2"/>
        <v>338700</v>
      </c>
      <c r="N24" s="26">
        <f t="shared" si="2"/>
        <v>338600</v>
      </c>
      <c r="O24" s="26">
        <f t="shared" si="1"/>
        <v>4435900</v>
      </c>
    </row>
    <row r="25" spans="1:15" ht="12.75">
      <c r="A25" s="24" t="s">
        <v>37</v>
      </c>
      <c r="B25" s="25">
        <v>2110</v>
      </c>
      <c r="C25" s="26">
        <f aca="true" t="shared" si="3" ref="C25:N25">C26</f>
        <v>307300</v>
      </c>
      <c r="D25" s="26">
        <f t="shared" si="3"/>
        <v>307300</v>
      </c>
      <c r="E25" s="26">
        <f t="shared" si="3"/>
        <v>307300</v>
      </c>
      <c r="F25" s="26">
        <f t="shared" si="3"/>
        <v>307300</v>
      </c>
      <c r="G25" s="26">
        <f t="shared" si="3"/>
        <v>396500</v>
      </c>
      <c r="H25" s="26">
        <f t="shared" si="3"/>
        <v>325000</v>
      </c>
      <c r="I25" s="26">
        <f t="shared" si="3"/>
        <v>317200</v>
      </c>
      <c r="J25" s="26">
        <f t="shared" si="3"/>
        <v>188400</v>
      </c>
      <c r="K25" s="26">
        <f t="shared" si="3"/>
        <v>277600</v>
      </c>
      <c r="L25" s="26">
        <f t="shared" si="3"/>
        <v>347000</v>
      </c>
      <c r="M25" s="26">
        <f t="shared" si="3"/>
        <v>277600</v>
      </c>
      <c r="N25" s="26">
        <f t="shared" si="3"/>
        <v>277500</v>
      </c>
      <c r="O25" s="26">
        <f t="shared" si="1"/>
        <v>3636000</v>
      </c>
    </row>
    <row r="26" spans="1:15" ht="12.75">
      <c r="A26" s="24" t="s">
        <v>38</v>
      </c>
      <c r="B26" s="25">
        <v>2111</v>
      </c>
      <c r="C26" s="27">
        <v>307300</v>
      </c>
      <c r="D26" s="27">
        <v>307300</v>
      </c>
      <c r="E26" s="27">
        <v>307300</v>
      </c>
      <c r="F26" s="27">
        <v>307300</v>
      </c>
      <c r="G26" s="27">
        <v>396500</v>
      </c>
      <c r="H26" s="27">
        <v>325000</v>
      </c>
      <c r="I26" s="27">
        <v>317200</v>
      </c>
      <c r="J26" s="27">
        <v>188400</v>
      </c>
      <c r="K26" s="27">
        <v>277600</v>
      </c>
      <c r="L26" s="27">
        <v>347000</v>
      </c>
      <c r="M26" s="27">
        <v>277600</v>
      </c>
      <c r="N26" s="27">
        <v>277500</v>
      </c>
      <c r="O26" s="26">
        <f t="shared" si="1"/>
        <v>3636000</v>
      </c>
    </row>
    <row r="27" spans="1:15" ht="12.75">
      <c r="A27" s="24" t="s">
        <v>39</v>
      </c>
      <c r="B27" s="25">
        <v>2112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1"/>
        <v>0</v>
      </c>
    </row>
    <row r="28" spans="1:15" ht="12.75">
      <c r="A28" s="24" t="s">
        <v>40</v>
      </c>
      <c r="B28" s="25">
        <v>2120</v>
      </c>
      <c r="C28" s="27">
        <v>67600</v>
      </c>
      <c r="D28" s="27">
        <v>67600</v>
      </c>
      <c r="E28" s="27">
        <v>67600</v>
      </c>
      <c r="F28" s="27">
        <v>67600</v>
      </c>
      <c r="G28" s="27">
        <v>87200</v>
      </c>
      <c r="H28" s="27">
        <v>71500</v>
      </c>
      <c r="I28" s="27">
        <v>69800</v>
      </c>
      <c r="J28" s="27">
        <v>41400</v>
      </c>
      <c r="K28" s="27">
        <v>61100</v>
      </c>
      <c r="L28" s="27">
        <v>76300</v>
      </c>
      <c r="M28" s="27">
        <v>61100</v>
      </c>
      <c r="N28" s="27">
        <v>61100</v>
      </c>
      <c r="O28" s="26">
        <f t="shared" si="1"/>
        <v>799900</v>
      </c>
    </row>
    <row r="29" spans="1:15" ht="12.75">
      <c r="A29" s="24" t="s">
        <v>41</v>
      </c>
      <c r="B29" s="25">
        <v>2200</v>
      </c>
      <c r="C29" s="28">
        <f aca="true" t="shared" si="4" ref="C29:N29">SUM(C30:C36)+C43</f>
        <v>159465</v>
      </c>
      <c r="D29" s="28">
        <f t="shared" si="4"/>
        <v>159322</v>
      </c>
      <c r="E29" s="28">
        <f t="shared" si="4"/>
        <v>177303</v>
      </c>
      <c r="F29" s="28">
        <f t="shared" si="4"/>
        <v>161626</v>
      </c>
      <c r="G29" s="28">
        <f t="shared" si="4"/>
        <v>161671</v>
      </c>
      <c r="H29" s="28">
        <f t="shared" si="4"/>
        <v>53740</v>
      </c>
      <c r="I29" s="28">
        <f t="shared" si="4"/>
        <v>49594</v>
      </c>
      <c r="J29" s="28">
        <f t="shared" si="4"/>
        <v>48348</v>
      </c>
      <c r="K29" s="28">
        <f t="shared" si="4"/>
        <v>66964</v>
      </c>
      <c r="L29" s="28">
        <f t="shared" si="4"/>
        <v>117463</v>
      </c>
      <c r="M29" s="28">
        <f t="shared" si="4"/>
        <v>145704</v>
      </c>
      <c r="N29" s="28">
        <f t="shared" si="4"/>
        <v>200338</v>
      </c>
      <c r="O29" s="26">
        <f t="shared" si="1"/>
        <v>1501538</v>
      </c>
    </row>
    <row r="30" spans="1:15" ht="12.75">
      <c r="A30" s="24" t="s">
        <v>42</v>
      </c>
      <c r="B30" s="25">
        <v>2210</v>
      </c>
      <c r="C30" s="28"/>
      <c r="D30" s="28"/>
      <c r="E30" s="27">
        <f>2000</f>
        <v>2000</v>
      </c>
      <c r="F30" s="27"/>
      <c r="G30" s="27">
        <f>970+55810+33600+3000</f>
        <v>93380</v>
      </c>
      <c r="H30" s="28"/>
      <c r="I30" s="28"/>
      <c r="J30" s="28"/>
      <c r="K30" s="28"/>
      <c r="L30" s="28"/>
      <c r="M30" s="28"/>
      <c r="N30" s="28"/>
      <c r="O30" s="26">
        <f t="shared" si="1"/>
        <v>95380</v>
      </c>
    </row>
    <row r="31" spans="1:15" ht="12.75">
      <c r="A31" s="24" t="s">
        <v>43</v>
      </c>
      <c r="B31" s="25">
        <v>2220</v>
      </c>
      <c r="C31" s="28"/>
      <c r="D31" s="28"/>
      <c r="E31" s="28">
        <v>1325</v>
      </c>
      <c r="F31" s="28"/>
      <c r="G31" s="28"/>
      <c r="H31" s="28"/>
      <c r="I31" s="28"/>
      <c r="J31" s="28"/>
      <c r="K31" s="28">
        <v>1325</v>
      </c>
      <c r="L31" s="28"/>
      <c r="M31" s="28"/>
      <c r="N31" s="28"/>
      <c r="O31" s="26">
        <f t="shared" si="1"/>
        <v>2650</v>
      </c>
    </row>
    <row r="32" spans="1:15" ht="12.75">
      <c r="A32" s="24" t="s">
        <v>44</v>
      </c>
      <c r="B32" s="25">
        <v>2230</v>
      </c>
      <c r="C32" s="29">
        <v>46000</v>
      </c>
      <c r="D32" s="29">
        <v>46000</v>
      </c>
      <c r="E32" s="29">
        <v>45900</v>
      </c>
      <c r="F32" s="29">
        <v>46000</v>
      </c>
      <c r="G32" s="29">
        <v>46000</v>
      </c>
      <c r="H32" s="29">
        <v>35800</v>
      </c>
      <c r="I32" s="29">
        <v>35800</v>
      </c>
      <c r="J32" s="29">
        <v>35800</v>
      </c>
      <c r="K32" s="29">
        <v>40900</v>
      </c>
      <c r="L32" s="29">
        <v>40900</v>
      </c>
      <c r="M32" s="29">
        <v>35800</v>
      </c>
      <c r="N32" s="29">
        <v>35800</v>
      </c>
      <c r="O32" s="26">
        <f t="shared" si="1"/>
        <v>490700</v>
      </c>
    </row>
    <row r="33" spans="1:15" ht="12.75">
      <c r="A33" s="24" t="s">
        <v>45</v>
      </c>
      <c r="B33" s="25">
        <v>2240</v>
      </c>
      <c r="C33" s="30">
        <f>280+500+316+779</f>
        <v>1875</v>
      </c>
      <c r="D33" s="30">
        <f>280+400+316+301+200+335</f>
        <v>1832</v>
      </c>
      <c r="E33" s="30">
        <f>280+500+316+1250+1500+752</f>
        <v>4598</v>
      </c>
      <c r="F33" s="30">
        <f>280+500+316+900+1700+540</f>
        <v>4236</v>
      </c>
      <c r="G33" s="30">
        <f>280+500+316+4895</f>
        <v>5991</v>
      </c>
      <c r="H33" s="30">
        <f>280+500+316+744</f>
        <v>1840</v>
      </c>
      <c r="I33" s="30">
        <f>300+100+316+878</f>
        <v>1594</v>
      </c>
      <c r="J33" s="30">
        <f>290+100+316+882</f>
        <v>1588</v>
      </c>
      <c r="K33" s="30">
        <f>300+500+316+423</f>
        <v>1539</v>
      </c>
      <c r="L33" s="30">
        <f>290+500+316+257</f>
        <v>1363</v>
      </c>
      <c r="M33" s="30">
        <f>300+400+316+298</f>
        <v>1314</v>
      </c>
      <c r="N33" s="30">
        <f>290+400+312+346</f>
        <v>1348</v>
      </c>
      <c r="O33" s="26">
        <f t="shared" si="1"/>
        <v>29118</v>
      </c>
    </row>
    <row r="34" spans="1:15" ht="12.75">
      <c r="A34" s="24" t="s">
        <v>46</v>
      </c>
      <c r="B34" s="25">
        <v>2250</v>
      </c>
      <c r="C34" s="27">
        <f>590</f>
        <v>590</v>
      </c>
      <c r="D34" s="27">
        <f>590</f>
        <v>590</v>
      </c>
      <c r="E34" s="27">
        <f>590</f>
        <v>590</v>
      </c>
      <c r="F34" s="27">
        <f>390</f>
        <v>390</v>
      </c>
      <c r="G34" s="27">
        <f>200</f>
        <v>200</v>
      </c>
      <c r="H34" s="27">
        <f>200</f>
        <v>200</v>
      </c>
      <c r="I34" s="27">
        <f>100</f>
        <v>100</v>
      </c>
      <c r="J34" s="27">
        <f>60</f>
        <v>60</v>
      </c>
      <c r="K34" s="27">
        <f>200</f>
        <v>200</v>
      </c>
      <c r="L34" s="27">
        <f>200</f>
        <v>200</v>
      </c>
      <c r="M34" s="27">
        <f>390</f>
        <v>390</v>
      </c>
      <c r="N34" s="27">
        <f>390</f>
        <v>390</v>
      </c>
      <c r="O34" s="26">
        <f t="shared" si="1"/>
        <v>3900</v>
      </c>
    </row>
    <row r="35" spans="1:15" ht="12.75">
      <c r="A35" s="24" t="s">
        <v>47</v>
      </c>
      <c r="B35" s="25">
        <v>2260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>
        <f t="shared" si="1"/>
        <v>0</v>
      </c>
    </row>
    <row r="36" spans="1:15" ht="12.75">
      <c r="A36" s="24" t="s">
        <v>48</v>
      </c>
      <c r="B36" s="25">
        <v>2270</v>
      </c>
      <c r="C36" s="26">
        <f aca="true" t="shared" si="5" ref="C36:N36">SUM(C37:C42)</f>
        <v>111000</v>
      </c>
      <c r="D36" s="26">
        <f t="shared" si="5"/>
        <v>110900</v>
      </c>
      <c r="E36" s="26">
        <f t="shared" si="5"/>
        <v>122000</v>
      </c>
      <c r="F36" s="26">
        <f t="shared" si="5"/>
        <v>111000</v>
      </c>
      <c r="G36" s="26">
        <f t="shared" si="5"/>
        <v>16100</v>
      </c>
      <c r="H36" s="26">
        <f t="shared" si="5"/>
        <v>15900</v>
      </c>
      <c r="I36" s="26">
        <f t="shared" si="5"/>
        <v>12100</v>
      </c>
      <c r="J36" s="26">
        <f t="shared" si="5"/>
        <v>10900</v>
      </c>
      <c r="K36" s="26">
        <f t="shared" si="5"/>
        <v>23000</v>
      </c>
      <c r="L36" s="26">
        <f t="shared" si="5"/>
        <v>75000</v>
      </c>
      <c r="M36" s="26">
        <f t="shared" si="5"/>
        <v>108200</v>
      </c>
      <c r="N36" s="26">
        <f t="shared" si="5"/>
        <v>162800</v>
      </c>
      <c r="O36" s="26">
        <f t="shared" si="1"/>
        <v>878900</v>
      </c>
    </row>
    <row r="37" spans="1:15" ht="12.75">
      <c r="A37" s="24" t="s">
        <v>49</v>
      </c>
      <c r="B37" s="25">
        <v>2271</v>
      </c>
      <c r="C37" s="27">
        <f>85000</f>
        <v>85000</v>
      </c>
      <c r="D37" s="27">
        <f>85000</f>
        <v>85000</v>
      </c>
      <c r="E37" s="27">
        <f>97000</f>
        <v>97000</v>
      </c>
      <c r="F37" s="27">
        <f>85000</f>
        <v>85000</v>
      </c>
      <c r="G37" s="27"/>
      <c r="H37" s="27"/>
      <c r="I37" s="27"/>
      <c r="J37" s="27"/>
      <c r="K37" s="27"/>
      <c r="L37" s="27">
        <f>50000</f>
        <v>50000</v>
      </c>
      <c r="M37" s="27">
        <f>85000</f>
        <v>85000</v>
      </c>
      <c r="N37" s="27">
        <f>137600</f>
        <v>137600</v>
      </c>
      <c r="O37" s="26">
        <f t="shared" si="1"/>
        <v>624600</v>
      </c>
    </row>
    <row r="38" spans="1:15" ht="12.75">
      <c r="A38" s="24" t="s">
        <v>50</v>
      </c>
      <c r="B38" s="25">
        <v>2272</v>
      </c>
      <c r="C38" s="27">
        <f>3000</f>
        <v>3000</v>
      </c>
      <c r="D38" s="27">
        <f>2900</f>
        <v>2900</v>
      </c>
      <c r="E38" s="27">
        <f>3000</f>
        <v>3000</v>
      </c>
      <c r="F38" s="27">
        <f>3000</f>
        <v>3000</v>
      </c>
      <c r="G38" s="27">
        <f>2100</f>
        <v>2100</v>
      </c>
      <c r="H38" s="27">
        <f>1900</f>
        <v>1900</v>
      </c>
      <c r="I38" s="27">
        <f>1900</f>
        <v>1900</v>
      </c>
      <c r="J38" s="27">
        <f>1900</f>
        <v>1900</v>
      </c>
      <c r="K38" s="27">
        <f>3000</f>
        <v>3000</v>
      </c>
      <c r="L38" s="27">
        <f>3000</f>
        <v>3000</v>
      </c>
      <c r="M38" s="27">
        <f>3200</f>
        <v>3200</v>
      </c>
      <c r="N38" s="27">
        <f>3200</f>
        <v>3200</v>
      </c>
      <c r="O38" s="26">
        <f t="shared" si="1"/>
        <v>32100</v>
      </c>
    </row>
    <row r="39" spans="1:15" ht="12.75">
      <c r="A39" s="24" t="s">
        <v>51</v>
      </c>
      <c r="B39" s="25">
        <v>2273</v>
      </c>
      <c r="C39" s="27">
        <f>23000</f>
        <v>23000</v>
      </c>
      <c r="D39" s="27">
        <f>23000</f>
        <v>23000</v>
      </c>
      <c r="E39" s="27">
        <f>22000</f>
        <v>22000</v>
      </c>
      <c r="F39" s="27">
        <f>23000</f>
        <v>23000</v>
      </c>
      <c r="G39" s="27">
        <f>14000</f>
        <v>14000</v>
      </c>
      <c r="H39" s="27">
        <f>14000</f>
        <v>14000</v>
      </c>
      <c r="I39" s="27">
        <f>10200</f>
        <v>10200</v>
      </c>
      <c r="J39" s="27">
        <f>9000</f>
        <v>9000</v>
      </c>
      <c r="K39" s="27">
        <f>20000</f>
        <v>20000</v>
      </c>
      <c r="L39" s="27">
        <f>22000</f>
        <v>22000</v>
      </c>
      <c r="M39" s="27">
        <f>20000</f>
        <v>20000</v>
      </c>
      <c r="N39" s="27">
        <f>22000</f>
        <v>22000</v>
      </c>
      <c r="O39" s="26">
        <f t="shared" si="1"/>
        <v>222200</v>
      </c>
    </row>
    <row r="40" spans="1:15" ht="12.75">
      <c r="A40" s="24" t="s">
        <v>52</v>
      </c>
      <c r="B40" s="25">
        <v>2274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f t="shared" si="1"/>
        <v>0</v>
      </c>
    </row>
    <row r="41" spans="1:15" ht="25.5">
      <c r="A41" s="24" t="s">
        <v>53</v>
      </c>
      <c r="B41" s="25">
        <v>2275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>
        <f t="shared" si="1"/>
        <v>0</v>
      </c>
    </row>
    <row r="42" spans="1:15" ht="12.75">
      <c r="A42" s="24" t="s">
        <v>54</v>
      </c>
      <c r="B42" s="25">
        <v>2276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>
        <f t="shared" si="1"/>
        <v>0</v>
      </c>
    </row>
    <row r="43" spans="1:15" ht="25.5">
      <c r="A43" s="24" t="s">
        <v>55</v>
      </c>
      <c r="B43" s="25">
        <v>2280</v>
      </c>
      <c r="C43" s="26">
        <f aca="true" t="shared" si="6" ref="C43:N43">C45</f>
        <v>0</v>
      </c>
      <c r="D43" s="26">
        <f t="shared" si="6"/>
        <v>0</v>
      </c>
      <c r="E43" s="26">
        <f t="shared" si="6"/>
        <v>890</v>
      </c>
      <c r="F43" s="26">
        <f t="shared" si="6"/>
        <v>0</v>
      </c>
      <c r="G43" s="26">
        <f t="shared" si="6"/>
        <v>0</v>
      </c>
      <c r="H43" s="26">
        <f t="shared" si="6"/>
        <v>0</v>
      </c>
      <c r="I43" s="26">
        <f t="shared" si="6"/>
        <v>0</v>
      </c>
      <c r="J43" s="26">
        <f t="shared" si="6"/>
        <v>0</v>
      </c>
      <c r="K43" s="26">
        <f t="shared" si="6"/>
        <v>0</v>
      </c>
      <c r="L43" s="26">
        <f t="shared" si="6"/>
        <v>0</v>
      </c>
      <c r="M43" s="26">
        <f t="shared" si="6"/>
        <v>0</v>
      </c>
      <c r="N43" s="26">
        <f t="shared" si="6"/>
        <v>0</v>
      </c>
      <c r="O43" s="26">
        <f t="shared" si="1"/>
        <v>890</v>
      </c>
    </row>
    <row r="44" spans="1:15" ht="38.25">
      <c r="A44" s="24" t="s">
        <v>56</v>
      </c>
      <c r="B44" s="25">
        <v>2281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>
        <f t="shared" si="1"/>
        <v>0</v>
      </c>
    </row>
    <row r="45" spans="1:15" ht="38.25">
      <c r="A45" s="24" t="s">
        <v>57</v>
      </c>
      <c r="B45" s="25">
        <v>2282</v>
      </c>
      <c r="C45" s="26"/>
      <c r="D45" s="26"/>
      <c r="E45" s="26">
        <f>890</f>
        <v>890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f t="shared" si="1"/>
        <v>890</v>
      </c>
    </row>
    <row r="46" spans="1:15" ht="12.75">
      <c r="A46" s="24" t="s">
        <v>58</v>
      </c>
      <c r="B46" s="25">
        <v>2400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f t="shared" si="1"/>
        <v>0</v>
      </c>
    </row>
    <row r="47" spans="1:15" ht="25.5">
      <c r="A47" s="24" t="s">
        <v>59</v>
      </c>
      <c r="B47" s="25">
        <v>2410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f t="shared" si="1"/>
        <v>0</v>
      </c>
    </row>
    <row r="48" spans="1:15" ht="25.5">
      <c r="A48" s="24" t="s">
        <v>60</v>
      </c>
      <c r="B48" s="25">
        <v>2420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>
        <f t="shared" si="1"/>
        <v>0</v>
      </c>
    </row>
    <row r="49" spans="1:15" ht="12.75">
      <c r="A49" s="24" t="s">
        <v>61</v>
      </c>
      <c r="B49" s="25">
        <v>2600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>
        <f t="shared" si="1"/>
        <v>0</v>
      </c>
    </row>
    <row r="50" spans="1:15" ht="25.5">
      <c r="A50" s="24" t="s">
        <v>62</v>
      </c>
      <c r="B50" s="25">
        <v>2610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>
        <f t="shared" si="1"/>
        <v>0</v>
      </c>
    </row>
    <row r="51" spans="1:15" ht="25.5">
      <c r="A51" s="24" t="s">
        <v>63</v>
      </c>
      <c r="B51" s="25">
        <v>2620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>
        <f t="shared" si="1"/>
        <v>0</v>
      </c>
    </row>
    <row r="52" spans="1:15" ht="25.5">
      <c r="A52" s="24" t="s">
        <v>64</v>
      </c>
      <c r="B52" s="25">
        <v>2630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1"/>
        <v>0</v>
      </c>
    </row>
    <row r="53" spans="1:15" ht="12.75">
      <c r="A53" s="24" t="s">
        <v>65</v>
      </c>
      <c r="B53" s="25">
        <v>2700</v>
      </c>
      <c r="C53" s="26">
        <f aca="true" t="shared" si="7" ref="C53:N53">C54+C55+C56</f>
        <v>0</v>
      </c>
      <c r="D53" s="26">
        <f t="shared" si="7"/>
        <v>0</v>
      </c>
      <c r="E53" s="26">
        <f t="shared" si="7"/>
        <v>0</v>
      </c>
      <c r="F53" s="26">
        <f t="shared" si="7"/>
        <v>0</v>
      </c>
      <c r="G53" s="26">
        <f t="shared" si="7"/>
        <v>0</v>
      </c>
      <c r="H53" s="26">
        <f t="shared" si="7"/>
        <v>0</v>
      </c>
      <c r="I53" s="26">
        <f t="shared" si="7"/>
        <v>0</v>
      </c>
      <c r="J53" s="26">
        <f t="shared" si="7"/>
        <v>0</v>
      </c>
      <c r="K53" s="26">
        <f t="shared" si="7"/>
        <v>0</v>
      </c>
      <c r="L53" s="26">
        <f t="shared" si="7"/>
        <v>0</v>
      </c>
      <c r="M53" s="26">
        <f t="shared" si="7"/>
        <v>0</v>
      </c>
      <c r="N53" s="26">
        <f t="shared" si="7"/>
        <v>0</v>
      </c>
      <c r="O53" s="26">
        <f t="shared" si="1"/>
        <v>0</v>
      </c>
    </row>
    <row r="54" spans="1:15" ht="12.75">
      <c r="A54" s="24" t="s">
        <v>66</v>
      </c>
      <c r="B54" s="25">
        <v>2710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1"/>
        <v>0</v>
      </c>
    </row>
    <row r="55" spans="1:15" ht="12.75">
      <c r="A55" s="24" t="s">
        <v>67</v>
      </c>
      <c r="B55" s="25">
        <v>2720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>
        <f aca="true" t="shared" si="8" ref="O55:O86">SUM(C55:N55)</f>
        <v>0</v>
      </c>
    </row>
    <row r="56" spans="1:15" ht="12.75">
      <c r="A56" s="24" t="s">
        <v>68</v>
      </c>
      <c r="B56" s="25">
        <v>2730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f t="shared" si="8"/>
        <v>0</v>
      </c>
    </row>
    <row r="57" spans="1:15" ht="12.75">
      <c r="A57" s="24" t="s">
        <v>69</v>
      </c>
      <c r="B57" s="25">
        <v>2800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8"/>
        <v>0</v>
      </c>
    </row>
    <row r="58" spans="1:15" ht="12.75">
      <c r="A58" s="24" t="s">
        <v>70</v>
      </c>
      <c r="B58" s="25">
        <v>3000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>
        <f t="shared" si="8"/>
        <v>0</v>
      </c>
    </row>
    <row r="59" spans="1:15" ht="12.75">
      <c r="A59" s="24" t="s">
        <v>71</v>
      </c>
      <c r="B59" s="25">
        <v>3100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>
        <f t="shared" si="8"/>
        <v>0</v>
      </c>
    </row>
    <row r="60" spans="1:15" ht="25.5">
      <c r="A60" s="24" t="s">
        <v>72</v>
      </c>
      <c r="B60" s="25">
        <v>3110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8"/>
        <v>0</v>
      </c>
    </row>
    <row r="61" spans="1:15" ht="12.75">
      <c r="A61" s="24" t="s">
        <v>73</v>
      </c>
      <c r="B61" s="25">
        <v>3120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>
        <f t="shared" si="8"/>
        <v>0</v>
      </c>
    </row>
    <row r="62" spans="1:15" ht="12.75">
      <c r="A62" s="24" t="s">
        <v>74</v>
      </c>
      <c r="B62" s="25">
        <v>3121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>
        <f t="shared" si="8"/>
        <v>0</v>
      </c>
    </row>
    <row r="63" spans="1:15" ht="25.5">
      <c r="A63" s="24" t="s">
        <v>75</v>
      </c>
      <c r="B63" s="25">
        <v>3122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>
        <f t="shared" si="8"/>
        <v>0</v>
      </c>
    </row>
    <row r="64" spans="1:15" ht="12.75">
      <c r="A64" s="24" t="s">
        <v>76</v>
      </c>
      <c r="B64" s="25">
        <v>3130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>
        <f t="shared" si="8"/>
        <v>0</v>
      </c>
    </row>
    <row r="65" spans="1:15" ht="25.5">
      <c r="A65" s="24" t="s">
        <v>77</v>
      </c>
      <c r="B65" s="25">
        <v>3131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>
        <f t="shared" si="8"/>
        <v>0</v>
      </c>
    </row>
    <row r="66" spans="1:15" ht="12.75">
      <c r="A66" s="24" t="s">
        <v>78</v>
      </c>
      <c r="B66" s="25">
        <v>3132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>
        <f t="shared" si="8"/>
        <v>0</v>
      </c>
    </row>
    <row r="67" spans="1:15" ht="12.75">
      <c r="A67" s="24" t="s">
        <v>79</v>
      </c>
      <c r="B67" s="25">
        <v>3140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>
        <f t="shared" si="8"/>
        <v>0</v>
      </c>
    </row>
    <row r="68" spans="1:15" ht="12.75">
      <c r="A68" s="24" t="s">
        <v>80</v>
      </c>
      <c r="B68" s="25">
        <v>3141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>
        <f t="shared" si="8"/>
        <v>0</v>
      </c>
    </row>
    <row r="69" spans="1:15" ht="12.75">
      <c r="A69" s="24" t="s">
        <v>81</v>
      </c>
      <c r="B69" s="25">
        <v>3142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>
        <f t="shared" si="8"/>
        <v>0</v>
      </c>
    </row>
    <row r="70" spans="1:15" ht="25.5">
      <c r="A70" s="24" t="s">
        <v>82</v>
      </c>
      <c r="B70" s="25">
        <v>3143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>
        <f t="shared" si="8"/>
        <v>0</v>
      </c>
    </row>
    <row r="71" spans="1:15" ht="12.75">
      <c r="A71" s="24" t="s">
        <v>83</v>
      </c>
      <c r="B71" s="25">
        <v>3150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>
        <f t="shared" si="8"/>
        <v>0</v>
      </c>
    </row>
    <row r="72" spans="1:15" ht="12.75">
      <c r="A72" s="24" t="s">
        <v>84</v>
      </c>
      <c r="B72" s="25">
        <v>3160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>
        <f t="shared" si="8"/>
        <v>0</v>
      </c>
    </row>
    <row r="73" spans="1:15" ht="12.75">
      <c r="A73" s="24" t="s">
        <v>85</v>
      </c>
      <c r="B73" s="25">
        <v>3200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>
        <f t="shared" si="8"/>
        <v>0</v>
      </c>
    </row>
    <row r="74" spans="1:15" ht="25.5">
      <c r="A74" s="24" t="s">
        <v>86</v>
      </c>
      <c r="B74" s="25">
        <v>3210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>
        <f t="shared" si="8"/>
        <v>0</v>
      </c>
    </row>
    <row r="75" spans="1:15" ht="25.5">
      <c r="A75" s="24" t="s">
        <v>87</v>
      </c>
      <c r="B75" s="25">
        <v>3220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>
        <f t="shared" si="8"/>
        <v>0</v>
      </c>
    </row>
    <row r="76" spans="1:15" ht="25.5">
      <c r="A76" s="24" t="s">
        <v>88</v>
      </c>
      <c r="B76" s="25">
        <v>3230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>
        <f t="shared" si="8"/>
        <v>0</v>
      </c>
    </row>
    <row r="77" spans="1:15" ht="12.75">
      <c r="A77" s="24" t="s">
        <v>89</v>
      </c>
      <c r="B77" s="25">
        <v>3240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>
        <f t="shared" si="8"/>
        <v>0</v>
      </c>
    </row>
    <row r="78" spans="1:15" ht="12.75">
      <c r="A78" s="25" t="s">
        <v>90</v>
      </c>
      <c r="B78" s="25"/>
      <c r="C78" s="26">
        <f aca="true" t="shared" si="9" ref="C78:N78">C23</f>
        <v>534365</v>
      </c>
      <c r="D78" s="26">
        <f t="shared" si="9"/>
        <v>534222</v>
      </c>
      <c r="E78" s="26">
        <f t="shared" si="9"/>
        <v>552203</v>
      </c>
      <c r="F78" s="26">
        <f t="shared" si="9"/>
        <v>536526</v>
      </c>
      <c r="G78" s="26">
        <f t="shared" si="9"/>
        <v>645371</v>
      </c>
      <c r="H78" s="26">
        <f t="shared" si="9"/>
        <v>450240</v>
      </c>
      <c r="I78" s="26">
        <f t="shared" si="9"/>
        <v>436594</v>
      </c>
      <c r="J78" s="26">
        <f t="shared" si="9"/>
        <v>278148</v>
      </c>
      <c r="K78" s="26">
        <f t="shared" si="9"/>
        <v>405664</v>
      </c>
      <c r="L78" s="26">
        <f t="shared" si="9"/>
        <v>540763</v>
      </c>
      <c r="M78" s="26">
        <f t="shared" si="9"/>
        <v>484404</v>
      </c>
      <c r="N78" s="26">
        <f t="shared" si="9"/>
        <v>538938</v>
      </c>
      <c r="O78" s="26">
        <f t="shared" si="8"/>
        <v>5937438</v>
      </c>
    </row>
    <row r="81" spans="1:8" ht="25.5" customHeight="1">
      <c r="A81" s="16" t="s">
        <v>91</v>
      </c>
      <c r="B81" s="16"/>
      <c r="C81" s="16"/>
      <c r="E81" s="31"/>
      <c r="G81" s="32" t="s">
        <v>92</v>
      </c>
      <c r="H81" s="32"/>
    </row>
    <row r="82" spans="5:8" ht="12.75">
      <c r="E82" s="33" t="s">
        <v>93</v>
      </c>
      <c r="G82" s="34" t="s">
        <v>94</v>
      </c>
      <c r="H82" s="34"/>
    </row>
    <row r="83" spans="1:8" ht="25.5" customHeight="1">
      <c r="A83" s="16" t="s">
        <v>95</v>
      </c>
      <c r="B83" s="16"/>
      <c r="C83" s="16"/>
      <c r="E83" s="31"/>
      <c r="G83" s="32" t="s">
        <v>96</v>
      </c>
      <c r="H83" s="32"/>
    </row>
    <row r="84" spans="5:8" ht="12.75">
      <c r="E84" s="33" t="s">
        <v>93</v>
      </c>
      <c r="G84" s="34" t="s">
        <v>94</v>
      </c>
      <c r="H84" s="34"/>
    </row>
    <row r="85" spans="1:3" ht="12.75">
      <c r="A85" t="s">
        <v>97</v>
      </c>
      <c r="B85" s="35">
        <v>43476</v>
      </c>
      <c r="C85" s="35"/>
    </row>
    <row r="86" ht="12.75">
      <c r="B86" s="36" t="s">
        <v>98</v>
      </c>
    </row>
    <row r="90" spans="1:16" ht="12.75">
      <c r="A90" s="37" t="s">
        <v>99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1:16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</sheetData>
  <mergeCells count="28">
    <mergeCell ref="I1:O1"/>
    <mergeCell ref="J8:O8"/>
    <mergeCell ref="J4:O4"/>
    <mergeCell ref="J6:O6"/>
    <mergeCell ref="J3:O3"/>
    <mergeCell ref="J5:O5"/>
    <mergeCell ref="J7:O7"/>
    <mergeCell ref="A10:O10"/>
    <mergeCell ref="A11:O11"/>
    <mergeCell ref="A18:D18"/>
    <mergeCell ref="E18:O18"/>
    <mergeCell ref="A12:O12"/>
    <mergeCell ref="A13:O13"/>
    <mergeCell ref="C14:G14"/>
    <mergeCell ref="A15:O15"/>
    <mergeCell ref="C16:G16"/>
    <mergeCell ref="A19:D19"/>
    <mergeCell ref="A20:D20"/>
    <mergeCell ref="E20:N20"/>
    <mergeCell ref="A83:C83"/>
    <mergeCell ref="A81:C81"/>
    <mergeCell ref="G82:H82"/>
    <mergeCell ref="G81:H81"/>
    <mergeCell ref="G83:H83"/>
    <mergeCell ref="G84:H84"/>
    <mergeCell ref="B85:C85"/>
    <mergeCell ref="A90:P90"/>
    <mergeCell ref="A91:P91"/>
  </mergeCells>
  <printOptions/>
  <pageMargins left="0.75" right="0.75" top="0.5" bottom="0.5" header="0.5" footer="0.5"/>
  <pageSetup fitToHeight="50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2019-01-29T17:18:57Z</dcterms:created>
  <dcterms:modified xsi:type="dcterms:W3CDTF">2019-01-29T17:19:23Z</dcterms:modified>
  <cp:category/>
  <cp:version/>
  <cp:contentType/>
  <cp:contentStatus/>
</cp:coreProperties>
</file>